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398\Desktop\消費税増税に伴うHP変更の件\"/>
    </mc:Choice>
  </mc:AlternateContent>
  <bookViews>
    <workbookView xWindow="0" yWindow="0" windowWidth="20490" windowHeight="6780"/>
  </bookViews>
  <sheets>
    <sheet name="水道料金計算表10%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 s="1"/>
  <c r="D19" i="1"/>
  <c r="E19" i="1" s="1"/>
  <c r="D15" i="1"/>
  <c r="P7" i="1" s="1"/>
  <c r="D14" i="1"/>
  <c r="E14" i="1" s="1"/>
  <c r="D10" i="1"/>
  <c r="E10" i="1" s="1"/>
  <c r="D9" i="1"/>
  <c r="E9" i="1" s="1"/>
  <c r="D8" i="1"/>
  <c r="O8" i="1" s="1"/>
  <c r="D7" i="1"/>
  <c r="E7" i="1" s="1"/>
  <c r="P6" i="1"/>
  <c r="E6" i="1"/>
  <c r="D6" i="1"/>
  <c r="O6" i="1" s="1"/>
  <c r="Q6" i="1" s="1"/>
  <c r="F7" i="1" l="1"/>
  <c r="G7" i="1" s="1"/>
  <c r="Q8" i="1"/>
  <c r="F19" i="1"/>
  <c r="G19" i="1" s="1"/>
  <c r="L6" i="1" s="1"/>
  <c r="F14" i="1"/>
  <c r="G14" i="1" s="1"/>
  <c r="I6" i="1" s="1"/>
  <c r="F9" i="1"/>
  <c r="G9" i="1" s="1"/>
  <c r="F10" i="1"/>
  <c r="G10" i="1" s="1"/>
  <c r="F20" i="1"/>
  <c r="G20" i="1" s="1"/>
  <c r="O7" i="1"/>
  <c r="Q7" i="1" s="1"/>
  <c r="E8" i="1"/>
  <c r="P8" i="1"/>
  <c r="O9" i="1"/>
  <c r="Q9" i="1" s="1"/>
  <c r="O10" i="1"/>
  <c r="Q10" i="1" s="1"/>
  <c r="F6" i="1"/>
  <c r="G6" i="1" s="1"/>
  <c r="E15" i="1"/>
  <c r="L8" i="1" l="1"/>
  <c r="L7" i="1"/>
  <c r="M10" i="1"/>
  <c r="J10" i="1"/>
  <c r="M6" i="1"/>
  <c r="J6" i="1"/>
  <c r="M9" i="1"/>
  <c r="J9" i="1"/>
  <c r="M7" i="1"/>
  <c r="F8" i="1"/>
  <c r="G8" i="1"/>
  <c r="F15" i="1"/>
  <c r="G15" i="1" s="1"/>
  <c r="I8" i="1" l="1"/>
  <c r="I7" i="1"/>
  <c r="J7" i="1" s="1"/>
  <c r="J8" i="1"/>
  <c r="M8" i="1"/>
</calcChain>
</file>

<file path=xl/sharedStrings.xml><?xml version="1.0" encoding="utf-8"?>
<sst xmlns="http://schemas.openxmlformats.org/spreadsheetml/2006/main" count="43" uniqueCount="30">
  <si>
    <r>
      <t>宮 古 島 市 上 下 水 道 料 金 計 算 表　　            　　　　　　　　　　　　　　　　　　　　　　　</t>
    </r>
    <r>
      <rPr>
        <b/>
        <sz val="12"/>
        <color indexed="10"/>
        <rFont val="ＭＳ Ｐ明朝"/>
        <family val="1"/>
        <charset val="128"/>
      </rPr>
      <t>(令和元年１１月検針分より適用。消費税率１０％）</t>
    </r>
    <rPh sb="0" eb="1">
      <t>ミヤ</t>
    </rPh>
    <rPh sb="2" eb="3">
      <t>フル</t>
    </rPh>
    <rPh sb="4" eb="5">
      <t>シマ</t>
    </rPh>
    <rPh sb="6" eb="7">
      <t>シ</t>
    </rPh>
    <rPh sb="8" eb="9">
      <t>ウエ</t>
    </rPh>
    <rPh sb="10" eb="11">
      <t>シタ</t>
    </rPh>
    <rPh sb="12" eb="13">
      <t>ミズ</t>
    </rPh>
    <rPh sb="14" eb="15">
      <t>ミチ</t>
    </rPh>
    <rPh sb="16" eb="17">
      <t>リョウ</t>
    </rPh>
    <rPh sb="18" eb="19">
      <t>カネ</t>
    </rPh>
    <rPh sb="20" eb="21">
      <t>ケイ</t>
    </rPh>
    <rPh sb="22" eb="23">
      <t>サン</t>
    </rPh>
    <rPh sb="24" eb="25">
      <t>オモテ</t>
    </rPh>
    <rPh sb="63" eb="65">
      <t>レイワ</t>
    </rPh>
    <rPh sb="65" eb="67">
      <t>ガンネン</t>
    </rPh>
    <rPh sb="69" eb="70">
      <t>ガツ</t>
    </rPh>
    <rPh sb="70" eb="72">
      <t>ケンシン</t>
    </rPh>
    <rPh sb="72" eb="73">
      <t>ブン</t>
    </rPh>
    <rPh sb="75" eb="77">
      <t>テキヨウ</t>
    </rPh>
    <rPh sb="78" eb="81">
      <t>ショウヒゼイ</t>
    </rPh>
    <rPh sb="81" eb="82">
      <t>リツ</t>
    </rPh>
    <phoneticPr fontId="4"/>
  </si>
  <si>
    <t>ここに使用水量を　             　　入力して下さい→</t>
    <rPh sb="3" eb="5">
      <t>シヨウ</t>
    </rPh>
    <rPh sb="5" eb="7">
      <t>スイリョウ</t>
    </rPh>
    <rPh sb="24" eb="26">
      <t>ニュウリョク</t>
    </rPh>
    <rPh sb="28" eb="29">
      <t>クダ</t>
    </rPh>
    <phoneticPr fontId="4"/>
  </si>
  <si>
    <t>㎥</t>
    <phoneticPr fontId="4"/>
  </si>
  <si>
    <t>上水道料金(円）</t>
    <rPh sb="0" eb="3">
      <t>ジョウスイドウ</t>
    </rPh>
    <rPh sb="3" eb="5">
      <t>リョウキン</t>
    </rPh>
    <rPh sb="6" eb="7">
      <t>エン</t>
    </rPh>
    <phoneticPr fontId="4"/>
  </si>
  <si>
    <t>公共下水道</t>
    <rPh sb="0" eb="2">
      <t>コウキョウ</t>
    </rPh>
    <rPh sb="2" eb="5">
      <t>ゲスイドウ</t>
    </rPh>
    <phoneticPr fontId="4"/>
  </si>
  <si>
    <t>農業･漁業集落排水</t>
    <rPh sb="0" eb="1">
      <t>ノウ</t>
    </rPh>
    <rPh sb="1" eb="2">
      <t>ギョウ</t>
    </rPh>
    <rPh sb="3" eb="4">
      <t>ギョ</t>
    </rPh>
    <rPh sb="4" eb="5">
      <t>ギョウ</t>
    </rPh>
    <rPh sb="5" eb="7">
      <t>シュウラク</t>
    </rPh>
    <rPh sb="7" eb="9">
      <t>ハイスイ</t>
    </rPh>
    <phoneticPr fontId="4"/>
  </si>
  <si>
    <t>上水・公共下水道(半月)</t>
    <rPh sb="0" eb="2">
      <t>ジョウスイ</t>
    </rPh>
    <rPh sb="3" eb="8">
      <t>コウキョウゲスドウ</t>
    </rPh>
    <rPh sb="9" eb="11">
      <t>ハンツキ</t>
    </rPh>
    <phoneticPr fontId="4"/>
  </si>
  <si>
    <t>用途区分</t>
    <rPh sb="0" eb="2">
      <t>ヨウト</t>
    </rPh>
    <rPh sb="2" eb="4">
      <t>クブン</t>
    </rPh>
    <phoneticPr fontId="4"/>
  </si>
  <si>
    <t>基本料金</t>
    <rPh sb="0" eb="2">
      <t>キホン</t>
    </rPh>
    <rPh sb="2" eb="4">
      <t>リョウキン</t>
    </rPh>
    <phoneticPr fontId="4"/>
  </si>
  <si>
    <t>従量料金</t>
    <rPh sb="0" eb="2">
      <t>ジュウリョウ</t>
    </rPh>
    <rPh sb="2" eb="4">
      <t>リョウキン</t>
    </rPh>
    <phoneticPr fontId="4"/>
  </si>
  <si>
    <t>本体料金合計</t>
    <rPh sb="0" eb="2">
      <t>ホンタイ</t>
    </rPh>
    <rPh sb="2" eb="4">
      <t>リョウキン</t>
    </rPh>
    <rPh sb="4" eb="5">
      <t>ゴウ</t>
    </rPh>
    <rPh sb="5" eb="6">
      <t>ケイ</t>
    </rPh>
    <phoneticPr fontId="4"/>
  </si>
  <si>
    <t>消費税額</t>
    <rPh sb="0" eb="3">
      <t>ショウヒゼイ</t>
    </rPh>
    <rPh sb="3" eb="4">
      <t>ガク</t>
    </rPh>
    <phoneticPr fontId="4"/>
  </si>
  <si>
    <t>上水道料金総額</t>
    <rPh sb="0" eb="3">
      <t>ジョウスイドウ</t>
    </rPh>
    <rPh sb="3" eb="5">
      <t>リョウキン</t>
    </rPh>
    <rPh sb="5" eb="7">
      <t>ソウガク</t>
    </rPh>
    <phoneticPr fontId="4"/>
  </si>
  <si>
    <t>下水道料金</t>
    <rPh sb="0" eb="3">
      <t>ゲスイドウ</t>
    </rPh>
    <rPh sb="3" eb="5">
      <t>リョウキン</t>
    </rPh>
    <phoneticPr fontId="4"/>
  </si>
  <si>
    <t>上下合計</t>
    <rPh sb="0" eb="2">
      <t>ジョウゲ</t>
    </rPh>
    <rPh sb="2" eb="4">
      <t>ゴウケイ</t>
    </rPh>
    <phoneticPr fontId="4"/>
  </si>
  <si>
    <t>農･漁集落排水料金</t>
    <rPh sb="0" eb="1">
      <t>ノウ</t>
    </rPh>
    <rPh sb="2" eb="3">
      <t>ギョ</t>
    </rPh>
    <rPh sb="3" eb="5">
      <t>シュウラク</t>
    </rPh>
    <rPh sb="5" eb="7">
      <t>ハイスイ</t>
    </rPh>
    <rPh sb="7" eb="9">
      <t>リョウキン</t>
    </rPh>
    <phoneticPr fontId="4"/>
  </si>
  <si>
    <t>上集排合計</t>
    <rPh sb="0" eb="1">
      <t>ウエ</t>
    </rPh>
    <rPh sb="1" eb="3">
      <t>シュウハイ</t>
    </rPh>
    <rPh sb="3" eb="4">
      <t>ゴウ</t>
    </rPh>
    <rPh sb="4" eb="5">
      <t>ケイ</t>
    </rPh>
    <phoneticPr fontId="4"/>
  </si>
  <si>
    <t>上水半月</t>
    <rPh sb="0" eb="2">
      <t>ジョウスイ</t>
    </rPh>
    <rPh sb="2" eb="4">
      <t>ハンツキ</t>
    </rPh>
    <phoneticPr fontId="4"/>
  </si>
  <si>
    <t>下水半月</t>
    <rPh sb="0" eb="2">
      <t>ゲスイ</t>
    </rPh>
    <rPh sb="2" eb="4">
      <t>ハンツキ</t>
    </rPh>
    <phoneticPr fontId="4"/>
  </si>
  <si>
    <t>合　　計</t>
    <rPh sb="0" eb="1">
      <t>ゴウ</t>
    </rPh>
    <rPh sb="3" eb="4">
      <t>ケイ</t>
    </rPh>
    <phoneticPr fontId="4"/>
  </si>
  <si>
    <t>一般用</t>
    <rPh sb="0" eb="2">
      <t>イッパン</t>
    </rPh>
    <rPh sb="2" eb="3">
      <t>ヨウ</t>
    </rPh>
    <phoneticPr fontId="4"/>
  </si>
  <si>
    <t>営業用</t>
    <rPh sb="0" eb="3">
      <t>エイギョウヨウ</t>
    </rPh>
    <phoneticPr fontId="4"/>
  </si>
  <si>
    <t>官公署用</t>
    <rPh sb="0" eb="3">
      <t>カンコウショ</t>
    </rPh>
    <rPh sb="3" eb="4">
      <t>ヨウ</t>
    </rPh>
    <phoneticPr fontId="4"/>
  </si>
  <si>
    <t>臨時用</t>
    <rPh sb="0" eb="2">
      <t>リンジ</t>
    </rPh>
    <rPh sb="2" eb="3">
      <t>ヨウ</t>
    </rPh>
    <phoneticPr fontId="4"/>
  </si>
  <si>
    <t>船舶用</t>
    <rPh sb="0" eb="3">
      <t>センパクヨウ</t>
    </rPh>
    <phoneticPr fontId="4"/>
  </si>
  <si>
    <t>下水道料金(円）</t>
    <rPh sb="0" eb="3">
      <t>ゲスイドウ</t>
    </rPh>
    <rPh sb="3" eb="5">
      <t>リョウキン</t>
    </rPh>
    <rPh sb="6" eb="7">
      <t>エン</t>
    </rPh>
    <phoneticPr fontId="4"/>
  </si>
  <si>
    <t>下水道料金総額</t>
    <rPh sb="0" eb="2">
      <t>ゲスイ</t>
    </rPh>
    <rPh sb="3" eb="5">
      <t>リョウキン</t>
    </rPh>
    <rPh sb="5" eb="7">
      <t>ソウガク</t>
    </rPh>
    <phoneticPr fontId="4"/>
  </si>
  <si>
    <t>一般用</t>
    <rPh sb="0" eb="3">
      <t>イッパンヨウ</t>
    </rPh>
    <phoneticPr fontId="4"/>
  </si>
  <si>
    <t>農･漁業集落排水料金（円）</t>
    <rPh sb="0" eb="1">
      <t>ノウ</t>
    </rPh>
    <rPh sb="2" eb="3">
      <t>ギョ</t>
    </rPh>
    <rPh sb="3" eb="4">
      <t>ギョウ</t>
    </rPh>
    <rPh sb="4" eb="6">
      <t>シュウラク</t>
    </rPh>
    <rPh sb="6" eb="8">
      <t>ハイスイ</t>
    </rPh>
    <rPh sb="8" eb="10">
      <t>リョウキン</t>
    </rPh>
    <rPh sb="11" eb="12">
      <t>エン</t>
    </rPh>
    <phoneticPr fontId="4"/>
  </si>
  <si>
    <t>農・漁業集落排水　　料　金　総　額</t>
    <rPh sb="0" eb="1">
      <t>ノウ</t>
    </rPh>
    <rPh sb="2" eb="4">
      <t>ギョギョウ</t>
    </rPh>
    <rPh sb="4" eb="6">
      <t>シュウラク</t>
    </rPh>
    <rPh sb="6" eb="8">
      <t>ハイスイ</t>
    </rPh>
    <rPh sb="10" eb="11">
      <t>リョウ</t>
    </rPh>
    <rPh sb="12" eb="13">
      <t>カネ</t>
    </rPh>
    <rPh sb="14" eb="15">
      <t>ソウ</t>
    </rPh>
    <rPh sb="16" eb="17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</si>
</sst>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rgb="FFFF0000"/>
      </right>
      <top style="double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double">
        <color rgb="FFFF000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rgb="FFFF0000"/>
      </top>
      <bottom style="double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38" fontId="2" fillId="3" borderId="3" xfId="1" applyFont="1" applyFill="1" applyBorder="1">
      <alignment vertical="center"/>
    </xf>
    <xf numFmtId="38" fontId="2" fillId="8" borderId="3" xfId="1" applyFont="1" applyFill="1" applyBorder="1">
      <alignment vertical="center"/>
    </xf>
    <xf numFmtId="38" fontId="2" fillId="0" borderId="0" xfId="1" applyFont="1" applyFill="1" applyBorder="1">
      <alignment vertical="center"/>
    </xf>
    <xf numFmtId="38" fontId="2" fillId="6" borderId="3" xfId="0" applyNumberFormat="1" applyFont="1" applyFill="1" applyBorder="1">
      <alignment vertical="center"/>
    </xf>
    <xf numFmtId="38" fontId="2" fillId="7" borderId="3" xfId="0" applyNumberFormat="1" applyFont="1" applyFill="1" applyBorder="1">
      <alignment vertical="center"/>
    </xf>
    <xf numFmtId="38" fontId="2" fillId="0" borderId="0" xfId="0" applyNumberFormat="1" applyFont="1">
      <alignment vertical="center"/>
    </xf>
    <xf numFmtId="38" fontId="9" fillId="6" borderId="3" xfId="0" applyNumberFormat="1" applyFont="1" applyFill="1" applyBorder="1">
      <alignment vertical="center"/>
    </xf>
    <xf numFmtId="38" fontId="9" fillId="7" borderId="3" xfId="0" applyNumberFormat="1" applyFont="1" applyFill="1" applyBorder="1">
      <alignment vertical="center"/>
    </xf>
    <xf numFmtId="38" fontId="6" fillId="0" borderId="10" xfId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12" xfId="0" applyNumberFormat="1" applyFont="1" applyBorder="1">
      <alignment vertical="center"/>
    </xf>
    <xf numFmtId="0" fontId="2" fillId="6" borderId="3" xfId="0" applyFont="1" applyFill="1" applyBorder="1">
      <alignment vertical="center"/>
    </xf>
    <xf numFmtId="0" fontId="9" fillId="6" borderId="3" xfId="0" applyFont="1" applyFill="1" applyBorder="1">
      <alignment vertical="center"/>
    </xf>
    <xf numFmtId="38" fontId="6" fillId="0" borderId="13" xfId="1" applyFont="1" applyBorder="1">
      <alignment vertical="center"/>
    </xf>
    <xf numFmtId="38" fontId="6" fillId="0" borderId="14" xfId="1" applyFont="1" applyBorder="1">
      <alignment vertical="center"/>
    </xf>
    <xf numFmtId="38" fontId="6" fillId="0" borderId="15" xfId="0" applyNumberFormat="1" applyFont="1" applyBorder="1">
      <alignment vertical="center"/>
    </xf>
    <xf numFmtId="38" fontId="2" fillId="0" borderId="0" xfId="1" applyFont="1">
      <alignment vertical="center"/>
    </xf>
    <xf numFmtId="38" fontId="2" fillId="0" borderId="0" xfId="1" applyFont="1" applyFill="1">
      <alignment vertical="center"/>
    </xf>
    <xf numFmtId="38" fontId="9" fillId="3" borderId="3" xfId="1" applyFont="1" applyFill="1" applyBorder="1">
      <alignment vertical="center"/>
    </xf>
    <xf numFmtId="38" fontId="2" fillId="9" borderId="3" xfId="1" applyFont="1" applyFill="1" applyBorder="1">
      <alignment vertical="center"/>
    </xf>
    <xf numFmtId="0" fontId="0" fillId="0" borderId="0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Q29"/>
  <sheetViews>
    <sheetView tabSelected="1" workbookViewId="0">
      <selection activeCell="E6" sqref="E6"/>
    </sheetView>
  </sheetViews>
  <sheetFormatPr defaultRowHeight="13.5" x14ac:dyDescent="0.15"/>
  <cols>
    <col min="1" max="1" width="1.875" customWidth="1"/>
    <col min="2" max="3" width="10.625" customWidth="1"/>
    <col min="4" max="5" width="13.625" customWidth="1"/>
    <col min="6" max="6" width="10.625" customWidth="1"/>
    <col min="7" max="7" width="15.625" customWidth="1"/>
    <col min="8" max="8" width="0.625" style="8" customWidth="1"/>
    <col min="9" max="9" width="10.625" customWidth="1"/>
    <col min="10" max="10" width="10.25" customWidth="1"/>
    <col min="11" max="11" width="0.5" customWidth="1"/>
    <col min="12" max="12" width="10.125" customWidth="1"/>
    <col min="13" max="13" width="9.625" customWidth="1"/>
    <col min="14" max="14" width="0.875" customWidth="1"/>
  </cols>
  <sheetData>
    <row r="1" spans="2:17" ht="36.75" customHeight="1" thickBot="1" x14ac:dyDescent="0.2">
      <c r="B1" s="1" t="s">
        <v>0</v>
      </c>
      <c r="C1" s="1"/>
      <c r="D1" s="1"/>
      <c r="E1" s="1"/>
      <c r="F1" s="1"/>
      <c r="G1" s="1"/>
      <c r="H1" s="2"/>
    </row>
    <row r="2" spans="2:17" ht="32.25" customHeight="1" thickTop="1" thickBot="1" x14ac:dyDescent="0.2">
      <c r="B2" s="3" t="s">
        <v>1</v>
      </c>
      <c r="C2" s="3"/>
      <c r="D2" s="4"/>
      <c r="E2" s="5"/>
      <c r="F2" s="6" t="s">
        <v>2</v>
      </c>
      <c r="G2" s="7"/>
    </row>
    <row r="3" spans="2:17" ht="12" customHeight="1" thickTop="1" thickBot="1" x14ac:dyDescent="0.2">
      <c r="B3" s="9"/>
      <c r="C3" s="9"/>
      <c r="D3" s="10"/>
      <c r="E3" s="10"/>
      <c r="F3" s="11"/>
    </row>
    <row r="4" spans="2:17" ht="30" customHeight="1" thickTop="1" thickBot="1" x14ac:dyDescent="0.2">
      <c r="B4" s="12" t="s">
        <v>3</v>
      </c>
      <c r="C4" s="12"/>
      <c r="D4" s="12"/>
      <c r="E4" s="12"/>
      <c r="F4" s="12"/>
      <c r="G4" s="12"/>
      <c r="H4" s="13"/>
      <c r="I4" s="14" t="s">
        <v>4</v>
      </c>
      <c r="J4" s="15"/>
      <c r="L4" s="14" t="s">
        <v>5</v>
      </c>
      <c r="M4" s="15"/>
      <c r="O4" s="16" t="s">
        <v>6</v>
      </c>
      <c r="P4" s="17"/>
      <c r="Q4" s="18"/>
    </row>
    <row r="5" spans="2:17" ht="30" customHeight="1" thickTop="1" x14ac:dyDescent="0.15">
      <c r="B5" s="19" t="s">
        <v>7</v>
      </c>
      <c r="C5" s="19" t="s">
        <v>8</v>
      </c>
      <c r="D5" s="19" t="s">
        <v>9</v>
      </c>
      <c r="E5" s="20" t="s">
        <v>10</v>
      </c>
      <c r="F5" s="19" t="s">
        <v>11</v>
      </c>
      <c r="G5" s="19" t="s">
        <v>12</v>
      </c>
      <c r="H5" s="21"/>
      <c r="I5" s="22" t="s">
        <v>13</v>
      </c>
      <c r="J5" s="23" t="s">
        <v>14</v>
      </c>
      <c r="K5" s="24"/>
      <c r="L5" s="22" t="s">
        <v>15</v>
      </c>
      <c r="M5" s="23" t="s">
        <v>16</v>
      </c>
      <c r="N5" s="25"/>
      <c r="O5" s="26" t="s">
        <v>17</v>
      </c>
      <c r="P5" s="27" t="s">
        <v>18</v>
      </c>
      <c r="Q5" s="28" t="s">
        <v>19</v>
      </c>
    </row>
    <row r="6" spans="2:17" ht="30" customHeight="1" x14ac:dyDescent="0.15">
      <c r="B6" s="29" t="s">
        <v>20</v>
      </c>
      <c r="C6" s="30">
        <v>550</v>
      </c>
      <c r="D6" s="30">
        <f>IF(D2&lt;9,100*D2,IF(D2&lt;21,162*(D2-8)+800,IF(D2&lt;31,200*(D2-20)+2744,IF(D2&gt;=31,250*(D2-30)+4744))))</f>
        <v>0</v>
      </c>
      <c r="E6" s="30">
        <f>SUM(C6:D6)</f>
        <v>550</v>
      </c>
      <c r="F6" s="30">
        <f>INT(E6*0.1)</f>
        <v>55</v>
      </c>
      <c r="G6" s="31">
        <f>SUM(E6:F6)</f>
        <v>605</v>
      </c>
      <c r="H6" s="32"/>
      <c r="I6" s="33">
        <f>G14</f>
        <v>605</v>
      </c>
      <c r="J6" s="34">
        <f>SUM(G6:I6)</f>
        <v>1210</v>
      </c>
      <c r="K6" s="35"/>
      <c r="L6" s="36">
        <f>G19</f>
        <v>330</v>
      </c>
      <c r="M6" s="37">
        <f>G6+L6</f>
        <v>935</v>
      </c>
      <c r="O6" s="38">
        <f>ROUNDDOWN((C6/2+D6)*1.1,0)</f>
        <v>302</v>
      </c>
      <c r="P6" s="39">
        <f>ROUNDDOWN((C14/2+D14)*1.1,0)</f>
        <v>302</v>
      </c>
      <c r="Q6" s="40">
        <f>SUM(O6:P6)</f>
        <v>604</v>
      </c>
    </row>
    <row r="7" spans="2:17" ht="30" customHeight="1" x14ac:dyDescent="0.15">
      <c r="B7" s="29" t="s">
        <v>21</v>
      </c>
      <c r="C7" s="30">
        <v>700</v>
      </c>
      <c r="D7" s="30">
        <f>IF(D2&lt;11,140*D2,IF(D2&lt;51,224*(D2-10)+1400,IF(D2&lt;201,305*(D2-50)+10360,IF(D2&gt;=201,355*(D2-200)+56110))))</f>
        <v>0</v>
      </c>
      <c r="E7" s="30">
        <f>SUM(C7:D7)</f>
        <v>700</v>
      </c>
      <c r="F7" s="30">
        <f>INT(E7*0.1)</f>
        <v>70</v>
      </c>
      <c r="G7" s="31">
        <f t="shared" ref="G7:G20" si="0">SUM(E7:F7)</f>
        <v>770</v>
      </c>
      <c r="H7" s="32"/>
      <c r="I7" s="33">
        <f>G15</f>
        <v>935</v>
      </c>
      <c r="J7" s="34">
        <f>SUM(G7:I7)</f>
        <v>1705</v>
      </c>
      <c r="K7" s="35"/>
      <c r="L7" s="36">
        <f>G20</f>
        <v>550</v>
      </c>
      <c r="M7" s="37">
        <f>G7+L7</f>
        <v>1320</v>
      </c>
      <c r="O7" s="38">
        <f>ROUNDDOWN((C7/2+D7)*1.1,0)</f>
        <v>385</v>
      </c>
      <c r="P7" s="39">
        <f>ROUNDDOWN((C15/2+D15)*1.1,0)</f>
        <v>467</v>
      </c>
      <c r="Q7" s="40">
        <f>SUM(O7:P7)</f>
        <v>852</v>
      </c>
    </row>
    <row r="8" spans="2:17" ht="30" customHeight="1" x14ac:dyDescent="0.15">
      <c r="B8" s="29" t="s">
        <v>22</v>
      </c>
      <c r="C8" s="30">
        <v>700</v>
      </c>
      <c r="D8" s="30">
        <f>IF(D2&lt;11,180*D2,IF(D2&gt;=11,338*(D2-10)+1800))</f>
        <v>0</v>
      </c>
      <c r="E8" s="30">
        <f>SUM(C8:D8)</f>
        <v>700</v>
      </c>
      <c r="F8" s="30">
        <f>INT(E8*0.1)</f>
        <v>70</v>
      </c>
      <c r="G8" s="31">
        <f t="shared" si="0"/>
        <v>770</v>
      </c>
      <c r="H8" s="32"/>
      <c r="I8" s="33">
        <f>G15</f>
        <v>935</v>
      </c>
      <c r="J8" s="34">
        <f>SUM(G8:I8)</f>
        <v>1705</v>
      </c>
      <c r="K8" s="35"/>
      <c r="L8" s="36">
        <f>G20</f>
        <v>550</v>
      </c>
      <c r="M8" s="37">
        <f>G8+L8</f>
        <v>1320</v>
      </c>
      <c r="O8" s="38">
        <f>ROUNDDOWN((C8/2+D8)*1.1,0)</f>
        <v>385</v>
      </c>
      <c r="P8" s="39">
        <f>ROUNDDOWN((C15/2+D15)*1.1,0)</f>
        <v>467</v>
      </c>
      <c r="Q8" s="40">
        <f>SUM(O8:P8)</f>
        <v>852</v>
      </c>
    </row>
    <row r="9" spans="2:17" ht="30" customHeight="1" x14ac:dyDescent="0.15">
      <c r="B9" s="29" t="s">
        <v>23</v>
      </c>
      <c r="C9" s="30">
        <v>1000</v>
      </c>
      <c r="D9" s="30">
        <f>INT(D2*420)</f>
        <v>0</v>
      </c>
      <c r="E9" s="30">
        <f>SUM(C9:D9)</f>
        <v>1000</v>
      </c>
      <c r="F9" s="30">
        <f>INT(E9*0.1)</f>
        <v>100</v>
      </c>
      <c r="G9" s="31">
        <f t="shared" si="0"/>
        <v>1100</v>
      </c>
      <c r="H9" s="32"/>
      <c r="I9" s="41"/>
      <c r="J9" s="34">
        <f>SUM(G9:I9)</f>
        <v>1100</v>
      </c>
      <c r="K9" s="35"/>
      <c r="L9" s="42"/>
      <c r="M9" s="37">
        <f>G9+L9</f>
        <v>1100</v>
      </c>
      <c r="O9" s="38">
        <f>ROUNDDOWN((C9/2+D9)*1.1,0)</f>
        <v>550</v>
      </c>
      <c r="P9" s="39"/>
      <c r="Q9" s="40">
        <f>SUM(O9:P9)</f>
        <v>550</v>
      </c>
    </row>
    <row r="10" spans="2:17" ht="30" customHeight="1" thickBot="1" x14ac:dyDescent="0.2">
      <c r="B10" s="29" t="s">
        <v>24</v>
      </c>
      <c r="C10" s="30">
        <v>1000</v>
      </c>
      <c r="D10" s="30">
        <f>INT(D2*420)</f>
        <v>0</v>
      </c>
      <c r="E10" s="30">
        <f>SUM(C10:D10)</f>
        <v>1000</v>
      </c>
      <c r="F10" s="30">
        <f>INT(E10*0.1)</f>
        <v>100</v>
      </c>
      <c r="G10" s="31">
        <f t="shared" si="0"/>
        <v>1100</v>
      </c>
      <c r="H10" s="32"/>
      <c r="I10" s="41"/>
      <c r="J10" s="34">
        <f>SUM(G10:I10)</f>
        <v>1100</v>
      </c>
      <c r="K10" s="35"/>
      <c r="L10" s="42"/>
      <c r="M10" s="37">
        <f>G10+L10</f>
        <v>1100</v>
      </c>
      <c r="O10" s="43">
        <f>ROUNDDOWN((C10/2+D10)*1.1,0)</f>
        <v>550</v>
      </c>
      <c r="P10" s="44"/>
      <c r="Q10" s="45">
        <f>SUM(O10:P10)</f>
        <v>550</v>
      </c>
    </row>
    <row r="11" spans="2:17" ht="12" customHeight="1" thickTop="1" x14ac:dyDescent="0.15">
      <c r="F11" s="46"/>
      <c r="G11" s="46"/>
      <c r="H11" s="47"/>
    </row>
    <row r="12" spans="2:17" ht="30" customHeight="1" x14ac:dyDescent="0.15">
      <c r="B12" s="12" t="s">
        <v>25</v>
      </c>
      <c r="C12" s="12"/>
      <c r="D12" s="12"/>
      <c r="E12" s="12"/>
      <c r="F12" s="12"/>
      <c r="G12" s="12"/>
      <c r="H12" s="13"/>
    </row>
    <row r="13" spans="2:17" ht="30" customHeight="1" x14ac:dyDescent="0.15">
      <c r="B13" s="19" t="s">
        <v>7</v>
      </c>
      <c r="C13" s="19" t="s">
        <v>8</v>
      </c>
      <c r="D13" s="19" t="s">
        <v>9</v>
      </c>
      <c r="E13" s="20" t="s">
        <v>10</v>
      </c>
      <c r="F13" s="19" t="s">
        <v>11</v>
      </c>
      <c r="G13" s="19" t="s">
        <v>26</v>
      </c>
      <c r="H13" s="10"/>
    </row>
    <row r="14" spans="2:17" ht="30" customHeight="1" x14ac:dyDescent="0.15">
      <c r="B14" s="29" t="s">
        <v>27</v>
      </c>
      <c r="C14" s="48">
        <v>550</v>
      </c>
      <c r="D14" s="48">
        <f>IF(D2&lt;9,0,IF(D2&lt;21,65*(D2-8),IF(D2&lt;31,80*(D2-20)+780,IF(D2&gt;=31,100*(D2-30)+1580))))</f>
        <v>0</v>
      </c>
      <c r="E14" s="48">
        <f>SUM(C14:D14)</f>
        <v>550</v>
      </c>
      <c r="F14" s="30">
        <f>INT(E14*0.1)</f>
        <v>55</v>
      </c>
      <c r="G14" s="49">
        <f t="shared" si="0"/>
        <v>605</v>
      </c>
      <c r="H14" s="32"/>
    </row>
    <row r="15" spans="2:17" ht="30" customHeight="1" x14ac:dyDescent="0.15">
      <c r="B15" s="29" t="s">
        <v>21</v>
      </c>
      <c r="C15" s="48">
        <v>850</v>
      </c>
      <c r="D15" s="48">
        <f>IF(D2&lt;11,0,IF(D2&lt;51,90*(D2-10),IF(D2&lt;201,123*(D2-50)+3600,IF(D2&gt;=201,143*(D2-200)+22050))))</f>
        <v>0</v>
      </c>
      <c r="E15" s="48">
        <f t="shared" ref="E15:E20" si="1">SUM(C15:D15)</f>
        <v>850</v>
      </c>
      <c r="F15" s="30">
        <f>INT(E15*0.1)</f>
        <v>85</v>
      </c>
      <c r="G15" s="49">
        <f t="shared" si="0"/>
        <v>935</v>
      </c>
      <c r="H15" s="32"/>
    </row>
    <row r="16" spans="2:17" ht="13.5" customHeight="1" x14ac:dyDescent="0.15">
      <c r="F16" s="46"/>
      <c r="G16" s="46"/>
      <c r="H16" s="47"/>
    </row>
    <row r="17" spans="2:8" ht="30" customHeight="1" x14ac:dyDescent="0.15">
      <c r="B17" s="12" t="s">
        <v>28</v>
      </c>
      <c r="C17" s="12"/>
      <c r="D17" s="12"/>
      <c r="E17" s="12"/>
      <c r="F17" s="12"/>
      <c r="G17" s="12"/>
      <c r="H17" s="13"/>
    </row>
    <row r="18" spans="2:8" ht="30" customHeight="1" x14ac:dyDescent="0.15">
      <c r="B18" s="19" t="s">
        <v>7</v>
      </c>
      <c r="C18" s="19" t="s">
        <v>8</v>
      </c>
      <c r="D18" s="19" t="s">
        <v>9</v>
      </c>
      <c r="E18" s="20" t="s">
        <v>10</v>
      </c>
      <c r="F18" s="19" t="s">
        <v>11</v>
      </c>
      <c r="G18" s="20" t="s">
        <v>29</v>
      </c>
      <c r="H18" s="50"/>
    </row>
    <row r="19" spans="2:8" ht="30" customHeight="1" x14ac:dyDescent="0.15">
      <c r="B19" s="29" t="s">
        <v>27</v>
      </c>
      <c r="C19" s="48">
        <v>300</v>
      </c>
      <c r="D19" s="48">
        <f>IF(D2&lt;9,0,IF(D2&gt;=9,(D2-8)*50))</f>
        <v>0</v>
      </c>
      <c r="E19" s="48">
        <f t="shared" si="1"/>
        <v>300</v>
      </c>
      <c r="F19" s="48">
        <f>INT(E19*0.1)</f>
        <v>30</v>
      </c>
      <c r="G19" s="49">
        <f t="shared" si="0"/>
        <v>330</v>
      </c>
      <c r="H19" s="32"/>
    </row>
    <row r="20" spans="2:8" ht="30" customHeight="1" x14ac:dyDescent="0.15">
      <c r="B20" s="29" t="s">
        <v>21</v>
      </c>
      <c r="C20" s="48">
        <v>500</v>
      </c>
      <c r="D20" s="48">
        <f>IF(D2&lt;11,0,IF(D2&gt;=11,(D2-10)*100))</f>
        <v>0</v>
      </c>
      <c r="E20" s="48">
        <f t="shared" si="1"/>
        <v>500</v>
      </c>
      <c r="F20" s="48">
        <f>INT(E20*0.1)</f>
        <v>50</v>
      </c>
      <c r="G20" s="49">
        <f t="shared" si="0"/>
        <v>550</v>
      </c>
      <c r="H20" s="32"/>
    </row>
    <row r="21" spans="2:8" ht="30" customHeight="1" x14ac:dyDescent="0.15">
      <c r="F21" s="46"/>
      <c r="G21" s="46"/>
      <c r="H21" s="47"/>
    </row>
    <row r="22" spans="2:8" ht="14.25" x14ac:dyDescent="0.15">
      <c r="F22" s="46"/>
      <c r="G22" s="46"/>
      <c r="H22" s="47"/>
    </row>
    <row r="23" spans="2:8" ht="14.25" x14ac:dyDescent="0.15">
      <c r="F23" s="46"/>
      <c r="G23" s="46"/>
      <c r="H23" s="47"/>
    </row>
    <row r="24" spans="2:8" ht="14.25" x14ac:dyDescent="0.15">
      <c r="F24" s="46"/>
      <c r="G24" s="46"/>
      <c r="H24" s="47"/>
    </row>
    <row r="25" spans="2:8" ht="14.25" x14ac:dyDescent="0.15">
      <c r="F25" s="46"/>
      <c r="G25" s="46"/>
      <c r="H25" s="47"/>
    </row>
    <row r="26" spans="2:8" ht="14.25" x14ac:dyDescent="0.15">
      <c r="F26" s="46"/>
      <c r="G26" s="46"/>
      <c r="H26" s="47"/>
    </row>
    <row r="27" spans="2:8" ht="14.25" x14ac:dyDescent="0.15">
      <c r="F27" s="46"/>
      <c r="G27" s="46"/>
      <c r="H27" s="47"/>
    </row>
    <row r="28" spans="2:8" ht="14.25" x14ac:dyDescent="0.15">
      <c r="F28" s="46"/>
      <c r="G28" s="46"/>
      <c r="H28" s="47"/>
    </row>
    <row r="29" spans="2:8" ht="14.25" x14ac:dyDescent="0.15">
      <c r="F29" s="46"/>
      <c r="G29" s="46"/>
      <c r="H29" s="47"/>
    </row>
  </sheetData>
  <mergeCells count="9">
    <mergeCell ref="O4:Q4"/>
    <mergeCell ref="B12:G12"/>
    <mergeCell ref="B17:G17"/>
    <mergeCell ref="B1:G1"/>
    <mergeCell ref="B2:C2"/>
    <mergeCell ref="D2:E2"/>
    <mergeCell ref="B4:G4"/>
    <mergeCell ref="I4:J4"/>
    <mergeCell ref="L4:M4"/>
  </mergeCells>
  <phoneticPr fontId="4"/>
  <pageMargins left="0.2" right="0.2" top="0.75" bottom="0.2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水道料金計算表10%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上地　琢也</dc:creator>
  <cp:lastModifiedBy>上地　琢也</cp:lastModifiedBy>
  <dcterms:created xsi:type="dcterms:W3CDTF">2019-09-19T00:18:20Z</dcterms:created>
  <dcterms:modified xsi:type="dcterms:W3CDTF">2019-09-19T00:18:47Z</dcterms:modified>
</cp:coreProperties>
</file>